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60" windowHeight="2760" activeTab="2"/>
  </bookViews>
  <sheets>
    <sheet name="liquidity ratios" sheetId="1" r:id="rId1"/>
    <sheet name="Solvency" sheetId="3" r:id="rId2"/>
    <sheet name="Market ratios" sheetId="2" r:id="rId3"/>
    <sheet name="profitability ratio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E7" i="2" s="1"/>
  <c r="B7" i="2"/>
  <c r="C7" i="2"/>
  <c r="I14" i="4"/>
  <c r="H14" i="4"/>
  <c r="E11" i="4"/>
  <c r="H11" i="4"/>
  <c r="I11" i="4"/>
  <c r="D11" i="4"/>
  <c r="I10" i="4"/>
  <c r="H10" i="4"/>
  <c r="H7" i="4"/>
  <c r="I7" i="4"/>
  <c r="I6" i="4"/>
  <c r="H6" i="4"/>
  <c r="I2" i="4"/>
  <c r="H2" i="4"/>
  <c r="I8" i="3"/>
  <c r="H8" i="3"/>
  <c r="I4" i="3"/>
  <c r="H4" i="3"/>
  <c r="D4" i="3"/>
  <c r="H4" i="1"/>
  <c r="G4" i="1"/>
  <c r="H10" i="1"/>
  <c r="G10" i="1"/>
  <c r="H7" i="1"/>
  <c r="G7" i="1"/>
  <c r="D7" i="4" l="1"/>
  <c r="D5" i="4"/>
  <c r="E13" i="4" l="1"/>
  <c r="D13" i="4"/>
  <c r="E10" i="4"/>
  <c r="D10" i="4"/>
  <c r="E8" i="3"/>
  <c r="D8" i="3"/>
  <c r="E4" i="3"/>
  <c r="E4" i="1"/>
  <c r="D4" i="1"/>
  <c r="E7" i="1"/>
  <c r="D7" i="1"/>
  <c r="E14" i="4" l="1"/>
  <c r="D14" i="4"/>
  <c r="E7" i="4"/>
  <c r="E2" i="4"/>
  <c r="D2" i="4"/>
  <c r="E10" i="1"/>
  <c r="D10" i="1"/>
</calcChain>
</file>

<file path=xl/sharedStrings.xml><?xml version="1.0" encoding="utf-8"?>
<sst xmlns="http://schemas.openxmlformats.org/spreadsheetml/2006/main" count="35" uniqueCount="31">
  <si>
    <t>monetary assets/current liabilities</t>
  </si>
  <si>
    <t>Debt ratio</t>
  </si>
  <si>
    <t>Total Liablities/Total Assets</t>
  </si>
  <si>
    <t>Quick ratio</t>
  </si>
  <si>
    <t>Current Assets /Current liablities</t>
  </si>
  <si>
    <t>Gross profit margin</t>
  </si>
  <si>
    <t>cost of sales/net revenue</t>
  </si>
  <si>
    <t>Cash ratio</t>
  </si>
  <si>
    <t>Cash plus short-term marketable securities/current liabilities</t>
  </si>
  <si>
    <t>Netprofit margin</t>
  </si>
  <si>
    <t>Net profit/net revenue</t>
  </si>
  <si>
    <t>Return on Assets</t>
  </si>
  <si>
    <t>Net income /Total Assets</t>
  </si>
  <si>
    <t>Current ratio</t>
  </si>
  <si>
    <t>Debt to equity ratio</t>
  </si>
  <si>
    <t>debt/equity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</si>
  <si>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mbria"/>
        <family val="1"/>
      </rPr>
      <t xml:space="preserve">Return on Equity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</si>
  <si>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mbria"/>
        <family val="1"/>
      </rPr>
      <t>Return on Assets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</si>
  <si>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mbria"/>
        <family val="1"/>
      </rPr>
      <t>Gross Profit Margin</t>
    </r>
  </si>
  <si>
    <t>Return on equity</t>
  </si>
  <si>
    <t>average equity</t>
  </si>
  <si>
    <t>Price to earnings ratio</t>
  </si>
  <si>
    <t>EPS=</t>
  </si>
  <si>
    <t>Share price</t>
  </si>
  <si>
    <t xml:space="preserve">Apple </t>
  </si>
  <si>
    <t>Amazon</t>
  </si>
  <si>
    <t>Apple</t>
  </si>
  <si>
    <t>Net income /average stockholders equity</t>
  </si>
  <si>
    <t>Net income</t>
  </si>
  <si>
    <t>Number of shares</t>
  </si>
  <si>
    <t>Value of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</si>
</sst>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5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5" sqref="H5"/>
    </sheetView>
  </sheetViews>
  <sheetFormatPr defaultRowHeight="15" x14ac:dyDescent="0.25"/>
  <cols>
    <col min="1" max="1" width="12.28515625" bestFit="1" customWidth="1"/>
  </cols>
  <sheetData>
    <row r="1" spans="1:8" x14ac:dyDescent="0.25">
      <c r="E1" t="s">
        <v>24</v>
      </c>
      <c r="G1" t="s">
        <v>25</v>
      </c>
    </row>
    <row r="2" spans="1:8" x14ac:dyDescent="0.25">
      <c r="A2" t="s">
        <v>3</v>
      </c>
      <c r="D2">
        <v>2017</v>
      </c>
      <c r="E2">
        <v>2016</v>
      </c>
      <c r="G2">
        <v>2017</v>
      </c>
      <c r="H2">
        <v>2016</v>
      </c>
    </row>
    <row r="3" spans="1:8" x14ac:dyDescent="0.25">
      <c r="B3" t="s">
        <v>0</v>
      </c>
    </row>
    <row r="4" spans="1:8" x14ac:dyDescent="0.25">
      <c r="D4">
        <f>(128645-4855)/(100814)</f>
        <v>1.2279048544844962</v>
      </c>
      <c r="E4">
        <f>(106869-2132)/79006</f>
        <v>1.3256841252563096</v>
      </c>
      <c r="G4">
        <f>(60197-16047)/57883</f>
        <v>0.76274553841369663</v>
      </c>
      <c r="H4">
        <f>(45781-11461)/43816</f>
        <v>0.78327551579331756</v>
      </c>
    </row>
    <row r="6" spans="1:8" x14ac:dyDescent="0.25">
      <c r="A6" t="s">
        <v>13</v>
      </c>
      <c r="B6" t="s">
        <v>4</v>
      </c>
    </row>
    <row r="7" spans="1:8" x14ac:dyDescent="0.25">
      <c r="D7">
        <f>128645/100814</f>
        <v>1.2760628484139107</v>
      </c>
      <c r="E7">
        <f>106869/79006</f>
        <v>1.352669417512594</v>
      </c>
      <c r="G7">
        <f>60197/57883</f>
        <v>1.039977195376881</v>
      </c>
      <c r="H7">
        <f>45781/43816</f>
        <v>1.0448466313675371</v>
      </c>
    </row>
    <row r="9" spans="1:8" ht="27" customHeight="1" x14ac:dyDescent="0.25">
      <c r="A9" t="s">
        <v>7</v>
      </c>
      <c r="B9" s="1" t="s">
        <v>8</v>
      </c>
    </row>
    <row r="10" spans="1:8" x14ac:dyDescent="0.25">
      <c r="D10">
        <f>24745/(19377+2238)</f>
        <v>1.1448068470969235</v>
      </c>
      <c r="E10">
        <f>34293/(20170+1675)</f>
        <v>1.5698329137102311</v>
      </c>
      <c r="G10">
        <f>20522/57883</f>
        <v>0.35454278458269267</v>
      </c>
      <c r="H10">
        <f>19334/43816</f>
        <v>0.44125433631550121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I9" sqref="I9"/>
    </sheetView>
  </sheetViews>
  <sheetFormatPr defaultRowHeight="15" x14ac:dyDescent="0.25"/>
  <sheetData>
    <row r="1" spans="1:9" x14ac:dyDescent="0.25">
      <c r="C1" t="s">
        <v>26</v>
      </c>
      <c r="D1">
        <v>2017</v>
      </c>
      <c r="E1">
        <v>2016</v>
      </c>
      <c r="G1" t="s">
        <v>25</v>
      </c>
      <c r="H1">
        <v>2017</v>
      </c>
      <c r="I1">
        <v>2016</v>
      </c>
    </row>
    <row r="2" spans="1:9" x14ac:dyDescent="0.25">
      <c r="A2" t="s">
        <v>1</v>
      </c>
    </row>
    <row r="3" spans="1:9" x14ac:dyDescent="0.25">
      <c r="B3" t="s">
        <v>2</v>
      </c>
    </row>
    <row r="4" spans="1:9" x14ac:dyDescent="0.25">
      <c r="D4">
        <f>241272/128645</f>
        <v>1.8754868047728244</v>
      </c>
      <c r="E4">
        <f>193437/321686</f>
        <v>0.60132240756514121</v>
      </c>
      <c r="H4">
        <f>103601/131310</f>
        <v>0.78898027568349705</v>
      </c>
      <c r="I4">
        <f>64117/83402</f>
        <v>0.7687705330807415</v>
      </c>
    </row>
    <row r="6" spans="1:9" x14ac:dyDescent="0.25">
      <c r="A6" t="s">
        <v>14</v>
      </c>
    </row>
    <row r="8" spans="1:9" x14ac:dyDescent="0.25">
      <c r="B8" t="s">
        <v>15</v>
      </c>
      <c r="D8">
        <f>241272/375319</f>
        <v>0.64284515305646661</v>
      </c>
      <c r="E8">
        <f>193437/321686</f>
        <v>0.60132240756514121</v>
      </c>
      <c r="H8">
        <f>24743/27709</f>
        <v>0.89295896640080841</v>
      </c>
      <c r="I8">
        <f>7694/19285</f>
        <v>0.39896292455276122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tabSelected="1" zoomScale="130" zoomScaleNormal="130" workbookViewId="0">
      <selection activeCell="F11" sqref="F11"/>
    </sheetView>
  </sheetViews>
  <sheetFormatPr defaultRowHeight="15" x14ac:dyDescent="0.25"/>
  <cols>
    <col min="1" max="1" width="18" bestFit="1" customWidth="1"/>
    <col min="9" max="9" width="17.28515625" customWidth="1"/>
  </cols>
  <sheetData>
    <row r="2" spans="1:9" x14ac:dyDescent="0.25">
      <c r="B2" t="s">
        <v>26</v>
      </c>
      <c r="E2" t="s">
        <v>25</v>
      </c>
      <c r="H2" t="s">
        <v>29</v>
      </c>
      <c r="I2" s="3">
        <v>477170618</v>
      </c>
    </row>
    <row r="3" spans="1:9" x14ac:dyDescent="0.25">
      <c r="A3" t="s">
        <v>21</v>
      </c>
      <c r="B3">
        <v>2017</v>
      </c>
      <c r="C3">
        <v>2016</v>
      </c>
      <c r="E3">
        <v>2017</v>
      </c>
      <c r="H3" t="s">
        <v>30</v>
      </c>
      <c r="I3">
        <v>28012937</v>
      </c>
    </row>
    <row r="4" spans="1:9" x14ac:dyDescent="0.25">
      <c r="A4" t="s">
        <v>22</v>
      </c>
      <c r="B4">
        <v>9.27</v>
      </c>
      <c r="C4">
        <v>8.35</v>
      </c>
      <c r="E4">
        <v>5.01</v>
      </c>
    </row>
    <row r="5" spans="1:9" x14ac:dyDescent="0.25">
      <c r="A5" t="s">
        <v>23</v>
      </c>
      <c r="B5">
        <v>2.4</v>
      </c>
      <c r="C5">
        <v>2.1800000000000002</v>
      </c>
      <c r="E5">
        <f>I3/I2</f>
        <v>5.870633258479465E-2</v>
      </c>
    </row>
    <row r="7" spans="1:9" x14ac:dyDescent="0.25">
      <c r="B7">
        <f>B5/B4</f>
        <v>0.25889967637540451</v>
      </c>
      <c r="C7">
        <f>C5/C4</f>
        <v>0.26107784431137726</v>
      </c>
      <c r="E7">
        <f>E4/E5</f>
        <v>85.340026866158297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I15" sqref="I15"/>
    </sheetView>
  </sheetViews>
  <sheetFormatPr defaultRowHeight="15" x14ac:dyDescent="0.25"/>
  <sheetData>
    <row r="1" spans="1:14" x14ac:dyDescent="0.25">
      <c r="A1" t="s">
        <v>9</v>
      </c>
      <c r="D1">
        <v>2017</v>
      </c>
      <c r="E1">
        <v>2016</v>
      </c>
      <c r="G1" t="s">
        <v>25</v>
      </c>
      <c r="H1">
        <v>2017</v>
      </c>
      <c r="I1">
        <v>2016</v>
      </c>
    </row>
    <row r="2" spans="1:14" x14ac:dyDescent="0.25">
      <c r="B2" t="s">
        <v>10</v>
      </c>
      <c r="D2">
        <f>(15221/107788)*100</f>
        <v>14.121237985675586</v>
      </c>
      <c r="E2">
        <f>(14136/105529)*100</f>
        <v>13.39536999308247</v>
      </c>
      <c r="H2">
        <f>3033/177866*100</f>
        <v>1.705216286417865</v>
      </c>
      <c r="I2">
        <f>2371/135987*100</f>
        <v>1.7435490157147373</v>
      </c>
    </row>
    <row r="4" spans="1:14" x14ac:dyDescent="0.25">
      <c r="A4" t="s">
        <v>19</v>
      </c>
      <c r="C4" t="s">
        <v>20</v>
      </c>
    </row>
    <row r="5" spans="1:14" x14ac:dyDescent="0.25">
      <c r="A5" t="s">
        <v>27</v>
      </c>
      <c r="D5">
        <f>(107147+134047)/2</f>
        <v>120597</v>
      </c>
      <c r="G5" t="s">
        <v>28</v>
      </c>
      <c r="H5">
        <v>3033</v>
      </c>
      <c r="I5">
        <v>2371</v>
      </c>
    </row>
    <row r="6" spans="1:14" x14ac:dyDescent="0.25">
      <c r="H6">
        <f>(27709+19285)/2</f>
        <v>23497</v>
      </c>
      <c r="I6">
        <f>(19285+13384)/2</f>
        <v>16334.5</v>
      </c>
      <c r="N6" s="2" t="s">
        <v>16</v>
      </c>
    </row>
    <row r="7" spans="1:14" x14ac:dyDescent="0.25">
      <c r="D7">
        <f>48351/D5</f>
        <v>0.40093037140227367</v>
      </c>
      <c r="E7">
        <f>(18774/105529)*100</f>
        <v>17.790370419505539</v>
      </c>
      <c r="H7">
        <f>3033/H6*100</f>
        <v>12.908030812444141</v>
      </c>
      <c r="I7">
        <f>2371/I6*100</f>
        <v>14.515289724203374</v>
      </c>
      <c r="N7" s="2" t="s">
        <v>17</v>
      </c>
    </row>
    <row r="8" spans="1:14" x14ac:dyDescent="0.25">
      <c r="A8" t="s">
        <v>11</v>
      </c>
      <c r="N8" s="2" t="s">
        <v>18</v>
      </c>
    </row>
    <row r="9" spans="1:14" x14ac:dyDescent="0.25">
      <c r="B9" t="s">
        <v>12</v>
      </c>
    </row>
    <row r="10" spans="1:14" x14ac:dyDescent="0.25">
      <c r="D10">
        <f>48351/375319</f>
        <v>0.12882641166580963</v>
      </c>
      <c r="E10">
        <f>45687/321686</f>
        <v>0.14202358821956815</v>
      </c>
      <c r="H10">
        <f>H5/131310</f>
        <v>2.3098012337217273E-2</v>
      </c>
      <c r="I10">
        <f>I5/83402</f>
        <v>2.842857485432004E-2</v>
      </c>
    </row>
    <row r="11" spans="1:14" x14ac:dyDescent="0.25">
      <c r="D11">
        <f>D10*100</f>
        <v>12.882641166580964</v>
      </c>
      <c r="E11">
        <f t="shared" ref="E11:I11" si="0">E10*100</f>
        <v>14.202358821956814</v>
      </c>
      <c r="H11">
        <f t="shared" si="0"/>
        <v>2.3098012337217271</v>
      </c>
      <c r="I11">
        <f t="shared" si="0"/>
        <v>2.8428574854320039</v>
      </c>
    </row>
    <row r="12" spans="1:14" x14ac:dyDescent="0.25">
      <c r="A12" t="s">
        <v>5</v>
      </c>
    </row>
    <row r="13" spans="1:14" x14ac:dyDescent="0.25">
      <c r="B13" t="s">
        <v>6</v>
      </c>
      <c r="D13">
        <f>88186/229234</f>
        <v>0.38469860491899105</v>
      </c>
      <c r="E13">
        <f>84263/215639</f>
        <v>0.39075955648097049</v>
      </c>
    </row>
    <row r="14" spans="1:14" x14ac:dyDescent="0.25">
      <c r="D14">
        <f>D13*100</f>
        <v>38.469860491899105</v>
      </c>
      <c r="E14">
        <f>E13*100</f>
        <v>39.07595564809705</v>
      </c>
      <c r="H14">
        <f>111934/177866*100</f>
        <v>62.931645171083851</v>
      </c>
      <c r="I14">
        <f>88265/135987*100</f>
        <v>64.906939633935608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liquidity ratios</vt:lpstr>
      <vt:lpstr>Solvency</vt:lpstr>
      <vt:lpstr>Market ratios</vt:lpstr>
      <vt:lpstr>profitability ratios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Windows User</cp:lastModifiedBy>
  <dcterms:created xsi:type="dcterms:W3CDTF">2018-03-22T11:09:35Z</dcterms:created>
  <dcterms:modified xsi:type="dcterms:W3CDTF">2018-12-06T14:03:11Z</dcterms:modified>
</cp:coreProperties>
</file>